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bookViews>
    <workbookView xWindow="0" yWindow="0" windowWidth="20490" windowHeight="7905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E7" i="4" l="1"/>
  <c r="D7" i="4"/>
  <c r="C7" i="4"/>
  <c r="I24" i="4"/>
  <c r="J24" i="4"/>
  <c r="H24" i="4"/>
  <c r="J7" i="4"/>
  <c r="I7" i="4"/>
  <c r="H7" i="4"/>
  <c r="E45" i="4"/>
  <c r="D45" i="4"/>
  <c r="C45" i="4"/>
  <c r="E35" i="4"/>
  <c r="E32" i="4"/>
  <c r="D35" i="4"/>
  <c r="D32" i="4"/>
  <c r="C35" i="4"/>
  <c r="C32" i="4"/>
  <c r="J35" i="4"/>
  <c r="J32" i="4"/>
  <c r="J29" i="4"/>
  <c r="I32" i="4"/>
  <c r="I29" i="4"/>
  <c r="H35" i="4"/>
  <c r="H32" i="4"/>
  <c r="H29" i="4"/>
  <c r="J18" i="4"/>
  <c r="J15" i="4"/>
  <c r="J12" i="4"/>
  <c r="I18" i="4"/>
  <c r="I15" i="4"/>
  <c r="I12" i="4"/>
  <c r="H18" i="4"/>
  <c r="H15" i="4"/>
  <c r="H12" i="4"/>
  <c r="E21" i="4"/>
  <c r="E18" i="4"/>
  <c r="E15" i="4"/>
  <c r="E12" i="4"/>
  <c r="D21" i="4"/>
  <c r="D18" i="4"/>
  <c r="D15" i="4"/>
  <c r="D12" i="4"/>
  <c r="C21" i="4"/>
  <c r="C18" i="4"/>
  <c r="C15" i="4"/>
  <c r="C12" i="4"/>
  <c r="J5" i="4"/>
  <c r="I5" i="4"/>
  <c r="H5" i="4"/>
  <c r="E5" i="4"/>
  <c r="D5" i="4"/>
  <c r="C5" i="4"/>
  <c r="D29" i="4" l="1"/>
  <c r="E29" i="4"/>
  <c r="C29" i="4"/>
  <c r="I26" i="4"/>
  <c r="J26" i="4"/>
  <c r="H26" i="4"/>
  <c r="G37" i="4" s="1"/>
  <c r="J9" i="4"/>
  <c r="I9" i="4"/>
  <c r="H9" i="4"/>
  <c r="E9" i="4"/>
  <c r="D9" i="4"/>
  <c r="C9" i="4"/>
  <c r="J37" i="4" l="1"/>
  <c r="J39" i="4" s="1"/>
  <c r="H37" i="4"/>
  <c r="H39" i="4" s="1"/>
  <c r="B37" i="4"/>
  <c r="G20" i="4"/>
  <c r="J20" i="4" s="1"/>
  <c r="J22" i="4" s="1"/>
  <c r="B23" i="4"/>
  <c r="D23" i="4" s="1"/>
  <c r="D25" i="4" s="1"/>
  <c r="I37" i="4"/>
  <c r="I39" i="4" s="1"/>
  <c r="E37" i="4" l="1"/>
  <c r="E39" i="4" s="1"/>
  <c r="D37" i="4"/>
  <c r="D39" i="4" s="1"/>
  <c r="C37" i="4"/>
  <c r="C39" i="4" s="1"/>
  <c r="I20" i="4"/>
  <c r="I22" i="4" s="1"/>
  <c r="H20" i="4"/>
  <c r="H22" i="4" s="1"/>
  <c r="E23" i="4"/>
  <c r="E25" i="4" s="1"/>
  <c r="C23" i="4"/>
  <c r="C25" i="4" s="1"/>
</calcChain>
</file>

<file path=xl/sharedStrings.xml><?xml version="1.0" encoding="utf-8"?>
<sst xmlns="http://schemas.openxmlformats.org/spreadsheetml/2006/main" count="144" uniqueCount="98">
  <si>
    <t>"Frente a frente"</t>
  </si>
  <si>
    <t>"Alternativa"</t>
  </si>
  <si>
    <t>"Erga omnes"</t>
  </si>
  <si>
    <t>Conselho Setorial</t>
  </si>
  <si>
    <t>Emanuella (1N)</t>
  </si>
  <si>
    <t>Hermínio (2D)</t>
  </si>
  <si>
    <t>Colegiado de Curso</t>
  </si>
  <si>
    <t>Departamento de Direito Público</t>
  </si>
  <si>
    <t>Quoc. Eleitoral (QE)</t>
  </si>
  <si>
    <t>Cadeiras (QC)</t>
  </si>
  <si>
    <t>IVR</t>
  </si>
  <si>
    <t>Departamento de Direito Privado</t>
  </si>
  <si>
    <t>Departamento de Direito Civil e Processual Civil</t>
  </si>
  <si>
    <t>Departamento de Direito Penal e Processual Penal</t>
  </si>
  <si>
    <t>Núcleo de Prática Jurídica</t>
  </si>
  <si>
    <t>Mari Santos (N)</t>
  </si>
  <si>
    <t>Joyce (4N)</t>
  </si>
  <si>
    <t>Pri Villani (3D)</t>
  </si>
  <si>
    <t>Thais Stutz (4N)</t>
  </si>
  <si>
    <t>Luriana (4D)</t>
  </si>
  <si>
    <t>Maíra (2D)</t>
  </si>
  <si>
    <t>Alice Lana (1D)</t>
  </si>
  <si>
    <t>Fer Macedo (4N)</t>
  </si>
  <si>
    <t>Jota (1D)</t>
  </si>
  <si>
    <t>Miche (1D)</t>
  </si>
  <si>
    <t>Portelinha (3D)</t>
  </si>
  <si>
    <t>Balotin (4N)</t>
  </si>
  <si>
    <t>Zapater (4N)</t>
  </si>
  <si>
    <t>Cercal (3D)</t>
  </si>
  <si>
    <t>Bruna Tomasoni (2N)</t>
  </si>
  <si>
    <t>Matheus Manika (1D)</t>
  </si>
  <si>
    <t>Nycole (2D)</t>
  </si>
  <si>
    <t>Emanuella R. (1N)</t>
  </si>
  <si>
    <t>Emanuela S. (1D)</t>
  </si>
  <si>
    <t>Renata Rezende (2N)</t>
  </si>
  <si>
    <t>Valéria (1D)</t>
  </si>
  <si>
    <t>Rafa Lima (4D)</t>
  </si>
  <si>
    <t>Stella (1D)</t>
  </si>
  <si>
    <t>Rennan (2N)</t>
  </si>
  <si>
    <t>Jonatha (3N)</t>
  </si>
  <si>
    <t>Tom (3N)</t>
  </si>
  <si>
    <t>Eric (1D)</t>
  </si>
  <si>
    <t>Brasil (2N)</t>
  </si>
  <si>
    <t>Matheus Mafra (2N)</t>
  </si>
  <si>
    <t>Giuliana T. (1D)</t>
  </si>
  <si>
    <t>Vitória Segato (3D)</t>
  </si>
  <si>
    <t>Antonio S. (4D)</t>
  </si>
  <si>
    <t>Carmen (4N)</t>
  </si>
  <si>
    <t>Duda Kormann (2D)</t>
  </si>
  <si>
    <t>João Fachinello (1N)</t>
  </si>
  <si>
    <t>Rodrigo Saturnino (3N)</t>
  </si>
  <si>
    <t>Bruno Bianchi (3D)</t>
  </si>
  <si>
    <t>Kainan (2N)</t>
  </si>
  <si>
    <t>Lívia A. (1D)</t>
  </si>
  <si>
    <t>Doshin (3D)</t>
  </si>
  <si>
    <t>Kessler (1N)</t>
  </si>
  <si>
    <t>Yasmine (1N)</t>
  </si>
  <si>
    <t>Raquel M. (4D)</t>
  </si>
  <si>
    <t>Gi Shin-Ike (2N)</t>
  </si>
  <si>
    <t>César Brito (3N)</t>
  </si>
  <si>
    <t>Lucas Saikali (2D)</t>
  </si>
  <si>
    <t xml:space="preserve">Mari Buerger (1D) </t>
  </si>
  <si>
    <t>Pedro Wambier (3D)</t>
  </si>
  <si>
    <t>Roberta Requião (1N)</t>
  </si>
  <si>
    <t>Juliana Portes (2N)</t>
  </si>
  <si>
    <t>Amanda Ritt (1D)</t>
  </si>
  <si>
    <t>Caroline Canei (1N)</t>
  </si>
  <si>
    <t>Jéssica Gonzalez (2D)</t>
  </si>
  <si>
    <t>Rafael Canela (1N)</t>
  </si>
  <si>
    <t>Raíssa Assis (2N)</t>
  </si>
  <si>
    <t>Vitor Martins (1D)</t>
  </si>
  <si>
    <t>Fernanda Rubert (2D)</t>
  </si>
  <si>
    <t>Laura Moraes (1D)</t>
  </si>
  <si>
    <t>João Grycajuk (2D)</t>
  </si>
  <si>
    <t>Edson Paslack (1D)</t>
  </si>
  <si>
    <t>Cassiano Zimmermann (2D)</t>
  </si>
  <si>
    <t>Thais Pereira (1N)</t>
  </si>
  <si>
    <t>Lucas Chermont (2D)</t>
  </si>
  <si>
    <t>Caroline Suardi (1D)</t>
  </si>
  <si>
    <t xml:space="preserve">Vinicius Assef (2N) </t>
  </si>
  <si>
    <t>Marina Vilas Boas (1D)</t>
  </si>
  <si>
    <t>Gustavo Moreira (2N)</t>
  </si>
  <si>
    <t>Sabrina Maciel (2D)</t>
  </si>
  <si>
    <t>Cláudio Barbosa (2N)</t>
  </si>
  <si>
    <t>Nicole Kant (1D)</t>
  </si>
  <si>
    <t>Murilo Garbin(2D)</t>
  </si>
  <si>
    <t>Gian Pezzini (2D)</t>
  </si>
  <si>
    <t>Luiz Prigol (2D)</t>
  </si>
  <si>
    <t>Amanda Szlichta (1N)</t>
  </si>
  <si>
    <t>José Cotta (2N)</t>
  </si>
  <si>
    <t>Daniel Pilger (2D)</t>
  </si>
  <si>
    <t>Matheus Gapski (2D)</t>
  </si>
  <si>
    <t>Bruno da Silva (1N)</t>
  </si>
  <si>
    <t>César Müller (4N)</t>
  </si>
  <si>
    <t>Rafael Pretel (4N)</t>
  </si>
  <si>
    <t>Nicolas Nogueira (4N)</t>
  </si>
  <si>
    <t>Rodrigo Valente (4D)</t>
  </si>
  <si>
    <t>Paulo Henrique (3N)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</si>
</sst>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topLeftCell="B7" workbookViewId="0">
      <selection activeCell="H21" sqref="H21"/>
    </sheetView>
  </sheetViews>
  <sheetFormatPr defaultRowHeight="15" x14ac:dyDescent="0.25"/>
  <cols>
    <col min="2" max="2" width="19.85546875" customWidth="1"/>
    <col min="3" max="3" width="20.28515625" customWidth="1"/>
    <col min="4" max="4" width="25.42578125" customWidth="1"/>
    <col min="5" max="5" width="21.140625" customWidth="1"/>
    <col min="7" max="7" width="19.42578125" customWidth="1"/>
    <col min="8" max="8" width="20.85546875" customWidth="1"/>
    <col min="9" max="9" width="20.5703125" customWidth="1"/>
    <col min="10" max="10" width="19.85546875" customWidth="1"/>
  </cols>
  <sheetData>
    <row r="1" spans="2:10" ht="15.75" thickBot="1" x14ac:dyDescent="0.3"/>
    <row r="2" spans="2:10" ht="15.75" thickBot="1" x14ac:dyDescent="0.3">
      <c r="B2" s="4"/>
      <c r="C2" s="9" t="s">
        <v>0</v>
      </c>
      <c r="D2" s="5" t="s">
        <v>1</v>
      </c>
      <c r="E2" s="13" t="s">
        <v>2</v>
      </c>
      <c r="F2" s="4"/>
      <c r="G2" s="4"/>
      <c r="H2" s="9" t="s">
        <v>0</v>
      </c>
      <c r="I2" s="5" t="s">
        <v>1</v>
      </c>
      <c r="J2" s="13" t="s">
        <v>2</v>
      </c>
    </row>
    <row r="3" spans="2:10" x14ac:dyDescent="0.25">
      <c r="B3" s="32" t="s">
        <v>3</v>
      </c>
      <c r="C3" s="2" t="s">
        <v>25</v>
      </c>
      <c r="D3" s="6" t="s">
        <v>26</v>
      </c>
      <c r="E3" s="23" t="s">
        <v>27</v>
      </c>
      <c r="F3" s="4"/>
      <c r="G3" s="29" t="s">
        <v>6</v>
      </c>
      <c r="H3" s="23" t="s">
        <v>25</v>
      </c>
      <c r="I3" s="6" t="s">
        <v>26</v>
      </c>
      <c r="J3" s="10" t="s">
        <v>46</v>
      </c>
    </row>
    <row r="4" spans="2:10" x14ac:dyDescent="0.25">
      <c r="B4" s="33"/>
      <c r="C4" s="3" t="s">
        <v>32</v>
      </c>
      <c r="D4" s="7" t="s">
        <v>5</v>
      </c>
      <c r="E4" s="24" t="s">
        <v>45</v>
      </c>
      <c r="F4" s="4"/>
      <c r="G4" s="30"/>
      <c r="H4" s="24" t="s">
        <v>4</v>
      </c>
      <c r="I4" s="7" t="s">
        <v>5</v>
      </c>
      <c r="J4" s="11" t="s">
        <v>47</v>
      </c>
    </row>
    <row r="5" spans="2:10" ht="15.75" thickBot="1" x14ac:dyDescent="0.3">
      <c r="B5" s="34"/>
      <c r="C5" s="1">
        <f>32+20+21+20+16+11+19+10+29</f>
        <v>178</v>
      </c>
      <c r="D5" s="8">
        <f>26+15+36+26+8+9+12+6+19</f>
        <v>157</v>
      </c>
      <c r="E5" s="25">
        <f>31+24+17+13+32+10+20+18+20</f>
        <v>185</v>
      </c>
      <c r="F5" s="4"/>
      <c r="G5" s="31"/>
      <c r="H5" s="25">
        <f>31+22+21+19+18+12+19+10+28</f>
        <v>180</v>
      </c>
      <c r="I5" s="8">
        <f>31+16+34+27+13+8+12+14+21</f>
        <v>176</v>
      </c>
      <c r="J5" s="12">
        <f>24+19+17+12+24+10+21+20+21</f>
        <v>168</v>
      </c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15.75" thickBot="1" x14ac:dyDescent="0.3">
      <c r="B7" s="4"/>
      <c r="C7" s="4">
        <f>C9/(C23+1+1)</f>
        <v>200.51703163017032</v>
      </c>
      <c r="D7" s="4">
        <f>D9/(D23+1+1)</f>
        <v>182.36057068741894</v>
      </c>
      <c r="E7" s="4">
        <f>E9/(E23+1+1)</f>
        <v>186.47698209718669</v>
      </c>
      <c r="F7" s="4"/>
      <c r="G7" s="4"/>
      <c r="H7" s="4">
        <f>H9/(H20+1+1)</f>
        <v>165.92465753424659</v>
      </c>
      <c r="I7" s="4">
        <f>I9/(I20+1)</f>
        <v>228.14551422319474</v>
      </c>
      <c r="J7" s="4">
        <f>J9/(J20+1+1)</f>
        <v>158.55539971949509</v>
      </c>
    </row>
    <row r="8" spans="2:10" x14ac:dyDescent="0.25">
      <c r="B8" s="4"/>
      <c r="C8" s="2" t="s">
        <v>0</v>
      </c>
      <c r="D8" s="6" t="s">
        <v>1</v>
      </c>
      <c r="E8" s="10" t="s">
        <v>2</v>
      </c>
      <c r="F8" s="4"/>
      <c r="G8" s="4"/>
      <c r="H8" s="14" t="s">
        <v>0</v>
      </c>
      <c r="I8" s="15" t="s">
        <v>1</v>
      </c>
      <c r="J8" s="16" t="s">
        <v>2</v>
      </c>
    </row>
    <row r="9" spans="2:10" ht="15.75" thickBot="1" x14ac:dyDescent="0.3">
      <c r="B9" s="4"/>
      <c r="C9" s="1">
        <f>C12+C15+C18+C21</f>
        <v>694</v>
      </c>
      <c r="D9" s="8">
        <f>D12+D15+D18+D21</f>
        <v>592</v>
      </c>
      <c r="E9" s="12">
        <f>E12+E15+E18+E21</f>
        <v>614</v>
      </c>
      <c r="F9" s="4"/>
      <c r="G9" s="4"/>
      <c r="H9" s="17">
        <f>H12+H15+H18</f>
        <v>510</v>
      </c>
      <c r="I9" s="18">
        <f>I12+I15+I18</f>
        <v>439</v>
      </c>
      <c r="J9" s="19">
        <f>J12+J15+J18</f>
        <v>476</v>
      </c>
    </row>
    <row r="10" spans="2:10" x14ac:dyDescent="0.25">
      <c r="B10" s="29" t="s">
        <v>7</v>
      </c>
      <c r="C10" s="2" t="s">
        <v>28</v>
      </c>
      <c r="D10" s="6" t="s">
        <v>71</v>
      </c>
      <c r="E10" s="10" t="s">
        <v>48</v>
      </c>
      <c r="F10" s="4"/>
      <c r="G10" s="29" t="s">
        <v>11</v>
      </c>
      <c r="H10" s="14" t="s">
        <v>29</v>
      </c>
      <c r="I10" s="26" t="s">
        <v>79</v>
      </c>
      <c r="J10" s="16" t="s">
        <v>54</v>
      </c>
    </row>
    <row r="11" spans="2:10" x14ac:dyDescent="0.25">
      <c r="B11" s="30"/>
      <c r="C11" s="3" t="s">
        <v>18</v>
      </c>
      <c r="D11" s="7" t="s">
        <v>72</v>
      </c>
      <c r="E11" s="11" t="s">
        <v>49</v>
      </c>
      <c r="F11" s="4"/>
      <c r="G11" s="30"/>
      <c r="H11" s="20" t="s">
        <v>30</v>
      </c>
      <c r="I11" s="27" t="s">
        <v>80</v>
      </c>
      <c r="J11" s="22" t="s">
        <v>55</v>
      </c>
    </row>
    <row r="12" spans="2:10" ht="15.75" thickBot="1" x14ac:dyDescent="0.3">
      <c r="B12" s="30"/>
      <c r="C12" s="1">
        <f>30+14+17+16+17+13+20+9+32</f>
        <v>168</v>
      </c>
      <c r="D12" s="8">
        <f>36+16+50+23+11+9+6+2+10</f>
        <v>163</v>
      </c>
      <c r="E12" s="12">
        <f>16+21+12+12+23+3+19+16+18</f>
        <v>140</v>
      </c>
      <c r="F12" s="4"/>
      <c r="G12" s="30"/>
      <c r="H12" s="17">
        <f>32+17+18+15+16+11+19+9+30</f>
        <v>167</v>
      </c>
      <c r="I12" s="28">
        <f>33+29+43+25+14+7+8+3+12</f>
        <v>174</v>
      </c>
      <c r="J12" s="19">
        <f>16+17+10+11+30+4+21+16+20</f>
        <v>145</v>
      </c>
    </row>
    <row r="13" spans="2:10" x14ac:dyDescent="0.25">
      <c r="B13" s="30"/>
      <c r="C13" s="23" t="s">
        <v>24</v>
      </c>
      <c r="D13" s="6" t="s">
        <v>73</v>
      </c>
      <c r="E13" s="10" t="s">
        <v>50</v>
      </c>
      <c r="F13" s="4"/>
      <c r="G13" s="30"/>
      <c r="H13" s="26" t="s">
        <v>31</v>
      </c>
      <c r="I13" s="15" t="s">
        <v>81</v>
      </c>
      <c r="J13" s="26" t="s">
        <v>58</v>
      </c>
    </row>
    <row r="14" spans="2:10" x14ac:dyDescent="0.25">
      <c r="B14" s="30"/>
      <c r="C14" s="24" t="s">
        <v>19</v>
      </c>
      <c r="D14" s="7" t="s">
        <v>74</v>
      </c>
      <c r="E14" s="11" t="s">
        <v>56</v>
      </c>
      <c r="F14" s="4"/>
      <c r="G14" s="30"/>
      <c r="H14" s="27" t="s">
        <v>33</v>
      </c>
      <c r="I14" s="21" t="s">
        <v>82</v>
      </c>
      <c r="J14" s="27" t="s">
        <v>59</v>
      </c>
    </row>
    <row r="15" spans="2:10" ht="15.75" thickBot="1" x14ac:dyDescent="0.3">
      <c r="B15" s="30"/>
      <c r="C15" s="25">
        <f>30+14+16+19+23+12+22+11+33</f>
        <v>180</v>
      </c>
      <c r="D15" s="8">
        <f>27+12+30+23+9+7+7+3+10</f>
        <v>128</v>
      </c>
      <c r="E15" s="12">
        <f>15+20+11+12+26+7+20+20+25</f>
        <v>156</v>
      </c>
      <c r="F15" s="4"/>
      <c r="G15" s="30"/>
      <c r="H15" s="28">
        <f>29+17+26+16+16+11+19+10+31</f>
        <v>175</v>
      </c>
      <c r="I15" s="18">
        <f>24+15+34+22+9+8+6+2+9</f>
        <v>129</v>
      </c>
      <c r="J15" s="28">
        <f>15+16+14+14+30+7+22+21+27</f>
        <v>166</v>
      </c>
    </row>
    <row r="16" spans="2:10" x14ac:dyDescent="0.25">
      <c r="B16" s="30"/>
      <c r="C16" s="23" t="s">
        <v>20</v>
      </c>
      <c r="D16" s="23" t="s">
        <v>75</v>
      </c>
      <c r="E16" s="10" t="s">
        <v>57</v>
      </c>
      <c r="F16" s="4"/>
      <c r="G16" s="30"/>
      <c r="H16" s="14" t="s">
        <v>34</v>
      </c>
      <c r="I16" s="15" t="s">
        <v>83</v>
      </c>
      <c r="J16" s="16" t="s">
        <v>60</v>
      </c>
    </row>
    <row r="17" spans="2:10" x14ac:dyDescent="0.25">
      <c r="B17" s="30"/>
      <c r="C17" s="24" t="s">
        <v>21</v>
      </c>
      <c r="D17" s="24" t="s">
        <v>76</v>
      </c>
      <c r="E17" s="11" t="s">
        <v>51</v>
      </c>
      <c r="F17" s="4"/>
      <c r="G17" s="30"/>
      <c r="H17" s="20" t="s">
        <v>35</v>
      </c>
      <c r="I17" s="21" t="s">
        <v>84</v>
      </c>
      <c r="J17" s="22" t="s">
        <v>61</v>
      </c>
    </row>
    <row r="18" spans="2:10" ht="15.75" thickBot="1" x14ac:dyDescent="0.3">
      <c r="B18" s="30"/>
      <c r="C18" s="25">
        <f>30+20+19+17+18+11+20+8+31</f>
        <v>174</v>
      </c>
      <c r="D18" s="25">
        <f>44+21+48+21+10+7+7+1+9</f>
        <v>168</v>
      </c>
      <c r="E18" s="12">
        <f>14+13+12+11+27+4+23+16+20</f>
        <v>140</v>
      </c>
      <c r="F18" s="4"/>
      <c r="G18" s="31"/>
      <c r="H18" s="17">
        <f>32+16+17+18+16+11+19+8+31</f>
        <v>168</v>
      </c>
      <c r="I18" s="18">
        <f>30+15+31+28+6+7+6+3+10</f>
        <v>136</v>
      </c>
      <c r="J18" s="19">
        <f>35+18+19+11+25+3+18+18+18</f>
        <v>165</v>
      </c>
    </row>
    <row r="19" spans="2:10" x14ac:dyDescent="0.25">
      <c r="B19" s="30"/>
      <c r="C19" s="2" t="s">
        <v>22</v>
      </c>
      <c r="D19" s="6" t="s">
        <v>77</v>
      </c>
      <c r="E19" s="23" t="s">
        <v>52</v>
      </c>
      <c r="F19" s="4"/>
      <c r="G19" s="6" t="s">
        <v>8</v>
      </c>
      <c r="H19" s="14" t="s">
        <v>9</v>
      </c>
      <c r="I19" s="15" t="s">
        <v>9</v>
      </c>
      <c r="J19" s="16" t="s">
        <v>9</v>
      </c>
    </row>
    <row r="20" spans="2:10" ht="15.75" thickBot="1" x14ac:dyDescent="0.3">
      <c r="B20" s="30"/>
      <c r="C20" s="3" t="s">
        <v>23</v>
      </c>
      <c r="D20" s="7" t="s">
        <v>78</v>
      </c>
      <c r="E20" s="24" t="s">
        <v>53</v>
      </c>
      <c r="F20" s="4"/>
      <c r="G20" s="8">
        <f>(H9+I9+J9)/3</f>
        <v>475</v>
      </c>
      <c r="H20" s="17">
        <f>H9/G20</f>
        <v>1.0736842105263158</v>
      </c>
      <c r="I20" s="18">
        <f>I9/G20</f>
        <v>0.92421052631578948</v>
      </c>
      <c r="J20" s="19">
        <f>J9/G20</f>
        <v>1.0021052631578948</v>
      </c>
    </row>
    <row r="21" spans="2:10" ht="15.75" thickBot="1" x14ac:dyDescent="0.3">
      <c r="B21" s="31"/>
      <c r="C21" s="1">
        <f>32+19+14+17+16+11+21+12+30</f>
        <v>172</v>
      </c>
      <c r="D21" s="8">
        <f>26+13+42+20+7+7+6+2+10</f>
        <v>133</v>
      </c>
      <c r="E21" s="25">
        <f>34+25+19+18+23+5+18+17+19</f>
        <v>178</v>
      </c>
      <c r="F21" s="4"/>
      <c r="G21" s="4"/>
      <c r="H21" s="14" t="s">
        <v>10</v>
      </c>
      <c r="I21" s="15" t="s">
        <v>10</v>
      </c>
      <c r="J21" s="16" t="s">
        <v>10</v>
      </c>
    </row>
    <row r="22" spans="2:10" ht="15.75" thickBot="1" x14ac:dyDescent="0.3">
      <c r="B22" s="6" t="s">
        <v>8</v>
      </c>
      <c r="C22" s="2" t="s">
        <v>9</v>
      </c>
      <c r="D22" s="6" t="s">
        <v>9</v>
      </c>
      <c r="E22" s="10" t="s">
        <v>9</v>
      </c>
      <c r="F22" s="4"/>
      <c r="G22" s="4"/>
      <c r="H22" s="17">
        <f>H9/(H20+1)</f>
        <v>245.93908629441626</v>
      </c>
      <c r="I22" s="18">
        <f>I9/(I20+1)</f>
        <v>228.14551422319474</v>
      </c>
      <c r="J22" s="19">
        <f>J9/(J20+1)</f>
        <v>237.74973711882228</v>
      </c>
    </row>
    <row r="23" spans="2:10" ht="15.75" thickBot="1" x14ac:dyDescent="0.3">
      <c r="B23" s="8">
        <f>(C9+D9+E9)/4</f>
        <v>475</v>
      </c>
      <c r="C23" s="1">
        <f>C9/B23</f>
        <v>1.4610526315789474</v>
      </c>
      <c r="D23" s="8">
        <f>D9/B23</f>
        <v>1.2463157894736843</v>
      </c>
      <c r="E23" s="12">
        <f>E9/B23</f>
        <v>1.2926315789473684</v>
      </c>
      <c r="F23" s="4"/>
      <c r="G23" s="4"/>
      <c r="H23" s="4"/>
      <c r="I23" s="4"/>
      <c r="J23" s="4"/>
    </row>
    <row r="24" spans="2:10" ht="15.75" thickBot="1" x14ac:dyDescent="0.3">
      <c r="B24" s="4"/>
      <c r="C24" s="2" t="s">
        <v>10</v>
      </c>
      <c r="D24" s="6" t="s">
        <v>10</v>
      </c>
      <c r="E24" s="10" t="s">
        <v>10</v>
      </c>
      <c r="F24" s="4"/>
      <c r="G24" s="4"/>
      <c r="H24" s="4">
        <f>H26/(H37+1+1)</f>
        <v>166.26189354686764</v>
      </c>
      <c r="I24" s="4">
        <f>I26/(I37+1)</f>
        <v>183.69210410233791</v>
      </c>
      <c r="J24" s="4">
        <f t="shared" ref="J24" si="0">J26/(J37+1+1)</f>
        <v>153.90253507260644</v>
      </c>
    </row>
    <row r="25" spans="2:10" ht="15.75" thickBot="1" x14ac:dyDescent="0.3">
      <c r="B25" s="4"/>
      <c r="C25" s="1">
        <f>C9/(C23+1)</f>
        <v>281.99315654405473</v>
      </c>
      <c r="D25" s="8">
        <f>D9/(D23+1)</f>
        <v>263.54264292408624</v>
      </c>
      <c r="E25" s="12">
        <f>E9/(E23+1)</f>
        <v>267.81450872359966</v>
      </c>
      <c r="F25" s="4"/>
      <c r="G25" s="4"/>
      <c r="H25" s="2" t="s">
        <v>0</v>
      </c>
      <c r="I25" s="6" t="s">
        <v>1</v>
      </c>
      <c r="J25" s="10" t="s">
        <v>2</v>
      </c>
    </row>
    <row r="26" spans="2:10" ht="15.75" thickBot="1" x14ac:dyDescent="0.3">
      <c r="B26" s="4"/>
      <c r="C26" s="4"/>
      <c r="D26" s="4"/>
      <c r="E26" s="4"/>
      <c r="F26" s="4"/>
      <c r="G26" s="4"/>
      <c r="H26" s="1">
        <f>H29+H32+H35</f>
        <v>534</v>
      </c>
      <c r="I26" s="8">
        <f>I29+I32+I35</f>
        <v>315</v>
      </c>
      <c r="J26" s="12">
        <f>J29+J32+J35</f>
        <v>473</v>
      </c>
    </row>
    <row r="27" spans="2:10" ht="15.75" thickBot="1" x14ac:dyDescent="0.3">
      <c r="B27" s="4"/>
      <c r="C27" s="4"/>
      <c r="D27" s="4"/>
      <c r="E27" s="4"/>
      <c r="F27" s="4"/>
      <c r="G27" s="29" t="s">
        <v>12</v>
      </c>
      <c r="H27" s="2" t="s">
        <v>36</v>
      </c>
      <c r="I27" s="6" t="s">
        <v>85</v>
      </c>
      <c r="J27" s="23" t="s">
        <v>62</v>
      </c>
    </row>
    <row r="28" spans="2:10" x14ac:dyDescent="0.25">
      <c r="B28" s="4"/>
      <c r="C28" s="2" t="s">
        <v>0</v>
      </c>
      <c r="D28" s="6" t="s">
        <v>1</v>
      </c>
      <c r="E28" s="10" t="s">
        <v>2</v>
      </c>
      <c r="F28" s="4"/>
      <c r="G28" s="30"/>
      <c r="H28" s="3" t="s">
        <v>37</v>
      </c>
      <c r="I28" s="7" t="s">
        <v>86</v>
      </c>
      <c r="J28" s="24" t="s">
        <v>63</v>
      </c>
    </row>
    <row r="29" spans="2:10" ht="15.75" thickBot="1" x14ac:dyDescent="0.3">
      <c r="B29" s="4"/>
      <c r="C29" s="1">
        <f>C32+C35</f>
        <v>368</v>
      </c>
      <c r="D29" s="8">
        <f>D32+D35</f>
        <v>289</v>
      </c>
      <c r="E29" s="12">
        <f>E32+E35</f>
        <v>313</v>
      </c>
      <c r="F29" s="4"/>
      <c r="G29" s="30"/>
      <c r="H29" s="1">
        <f>34+17+17+18+16+11+20+10+32</f>
        <v>175</v>
      </c>
      <c r="I29" s="8">
        <f>26+15+42+23+10+6+7+3+11</f>
        <v>143</v>
      </c>
      <c r="J29" s="25">
        <f>28+27+20+12+30+5+21+17+23</f>
        <v>183</v>
      </c>
    </row>
    <row r="30" spans="2:10" x14ac:dyDescent="0.25">
      <c r="B30" s="29" t="s">
        <v>13</v>
      </c>
      <c r="C30" s="23" t="s">
        <v>42</v>
      </c>
      <c r="D30" s="6" t="s">
        <v>89</v>
      </c>
      <c r="E30" s="10" t="s">
        <v>67</v>
      </c>
      <c r="F30" s="4"/>
      <c r="G30" s="30"/>
      <c r="H30" s="23" t="s">
        <v>38</v>
      </c>
      <c r="I30" s="23" t="s">
        <v>87</v>
      </c>
      <c r="J30" s="10" t="s">
        <v>64</v>
      </c>
    </row>
    <row r="31" spans="2:10" x14ac:dyDescent="0.25">
      <c r="B31" s="30"/>
      <c r="C31" s="24" t="s">
        <v>17</v>
      </c>
      <c r="D31" s="7" t="s">
        <v>90</v>
      </c>
      <c r="E31" s="11" t="s">
        <v>68</v>
      </c>
      <c r="F31" s="4"/>
      <c r="G31" s="30"/>
      <c r="H31" s="24" t="s">
        <v>39</v>
      </c>
      <c r="I31" s="24" t="s">
        <v>88</v>
      </c>
      <c r="J31" s="11" t="s">
        <v>65</v>
      </c>
    </row>
    <row r="32" spans="2:10" ht="15.75" thickBot="1" x14ac:dyDescent="0.3">
      <c r="B32" s="30"/>
      <c r="C32" s="25">
        <f>33+23+22+22+19+11+21+12+32</f>
        <v>195</v>
      </c>
      <c r="D32" s="8">
        <f>29+18+37+27+13+9+8+3+10</f>
        <v>154</v>
      </c>
      <c r="E32" s="12">
        <f>20+16+18+9+26+5+20+17+18</f>
        <v>149</v>
      </c>
      <c r="F32" s="4"/>
      <c r="G32" s="30"/>
      <c r="H32" s="25">
        <f>30+19+21+18+19+13+19+10+31</f>
        <v>180</v>
      </c>
      <c r="I32" s="25">
        <f>39+23+42+23+16+7+6+4+12</f>
        <v>172</v>
      </c>
      <c r="J32" s="12">
        <f>25+14+15+20+21+2+18+17+19</f>
        <v>151</v>
      </c>
    </row>
    <row r="33" spans="2:10" x14ac:dyDescent="0.25">
      <c r="B33" s="30"/>
      <c r="C33" s="2" t="s">
        <v>43</v>
      </c>
      <c r="D33" s="6" t="s">
        <v>91</v>
      </c>
      <c r="E33" s="23" t="s">
        <v>69</v>
      </c>
      <c r="F33" s="4"/>
      <c r="G33" s="30"/>
      <c r="H33" s="2" t="s">
        <v>40</v>
      </c>
      <c r="I33" s="6"/>
      <c r="J33" s="10" t="s">
        <v>97</v>
      </c>
    </row>
    <row r="34" spans="2:10" x14ac:dyDescent="0.25">
      <c r="B34" s="30"/>
      <c r="C34" s="3" t="s">
        <v>44</v>
      </c>
      <c r="D34" s="7" t="s">
        <v>92</v>
      </c>
      <c r="E34" s="24" t="s">
        <v>70</v>
      </c>
      <c r="F34" s="4"/>
      <c r="G34" s="30"/>
      <c r="H34" s="3" t="s">
        <v>41</v>
      </c>
      <c r="I34" s="7"/>
      <c r="J34" s="11" t="s">
        <v>66</v>
      </c>
    </row>
    <row r="35" spans="2:10" ht="15.75" thickBot="1" x14ac:dyDescent="0.3">
      <c r="B35" s="31"/>
      <c r="C35" s="1">
        <f>30+16+20+17+18+12+20+9+31</f>
        <v>173</v>
      </c>
      <c r="D35" s="8">
        <f>27+13+36+21+11+6+6+2+13</f>
        <v>135</v>
      </c>
      <c r="E35" s="25">
        <f>30+22+12+14+24+5+20+17+20</f>
        <v>164</v>
      </c>
      <c r="F35" s="4"/>
      <c r="G35" s="31"/>
      <c r="H35" s="1">
        <f>29+15+22+20+17+19+20+8+29</f>
        <v>179</v>
      </c>
      <c r="I35" s="8"/>
      <c r="J35" s="12">
        <f>16+18+8+11+23+6+21+16+20</f>
        <v>139</v>
      </c>
    </row>
    <row r="36" spans="2:10" x14ac:dyDescent="0.25">
      <c r="B36" s="6" t="s">
        <v>8</v>
      </c>
      <c r="C36" s="2" t="s">
        <v>9</v>
      </c>
      <c r="D36" s="6" t="s">
        <v>9</v>
      </c>
      <c r="E36" s="10" t="s">
        <v>9</v>
      </c>
      <c r="F36" s="4"/>
      <c r="G36" s="6" t="s">
        <v>8</v>
      </c>
      <c r="H36" s="2" t="s">
        <v>9</v>
      </c>
      <c r="I36" s="6" t="s">
        <v>9</v>
      </c>
      <c r="J36" s="10" t="s">
        <v>9</v>
      </c>
    </row>
    <row r="37" spans="2:10" ht="15.75" thickBot="1" x14ac:dyDescent="0.3">
      <c r="B37" s="8">
        <f>(C29+D29+E29)/2</f>
        <v>485</v>
      </c>
      <c r="C37" s="1">
        <f>C29/B37</f>
        <v>0.75876288659793811</v>
      </c>
      <c r="D37" s="8">
        <f>D29/B37</f>
        <v>0.59587628865979381</v>
      </c>
      <c r="E37" s="12">
        <f>E29/B37</f>
        <v>0.64536082474226808</v>
      </c>
      <c r="F37" s="4"/>
      <c r="G37" s="8">
        <f>(H26+I26+J26)/3</f>
        <v>440.66666666666669</v>
      </c>
      <c r="H37" s="1">
        <f>H26/G37</f>
        <v>1.2118003025718607</v>
      </c>
      <c r="I37" s="8">
        <f>I26/G37</f>
        <v>0.71482602118003025</v>
      </c>
      <c r="J37" s="12">
        <f>J26/G37</f>
        <v>1.073373676248109</v>
      </c>
    </row>
    <row r="38" spans="2:10" x14ac:dyDescent="0.25">
      <c r="B38" s="4"/>
      <c r="C38" s="2" t="s">
        <v>10</v>
      </c>
      <c r="D38" s="6" t="s">
        <v>10</v>
      </c>
      <c r="E38" s="10" t="s">
        <v>10</v>
      </c>
      <c r="F38" s="4"/>
      <c r="G38" s="4"/>
      <c r="H38" s="2" t="s">
        <v>10</v>
      </c>
      <c r="I38" s="6" t="s">
        <v>10</v>
      </c>
      <c r="J38" s="10" t="s">
        <v>10</v>
      </c>
    </row>
    <row r="39" spans="2:10" ht="15.75" thickBot="1" x14ac:dyDescent="0.3">
      <c r="B39" s="4"/>
      <c r="C39" s="1">
        <f>C29/(C37+1)</f>
        <v>209.23798358733882</v>
      </c>
      <c r="D39" s="8">
        <f>D29/(D37+1)</f>
        <v>181.09173126614985</v>
      </c>
      <c r="E39" s="12">
        <f>E29/(E37+1)</f>
        <v>190.23182957393485</v>
      </c>
      <c r="F39" s="4"/>
      <c r="G39" s="4"/>
      <c r="H39" s="1">
        <f>H26/(H37+1)</f>
        <v>241.43228454172367</v>
      </c>
      <c r="I39" s="8">
        <f>I26/(I37+1)</f>
        <v>183.69210410233791</v>
      </c>
      <c r="J39" s="12">
        <f>J26/(J37+1)</f>
        <v>228.13060926669095</v>
      </c>
    </row>
    <row r="40" spans="2:10" x14ac:dyDescent="0.25">
      <c r="B40" s="4"/>
      <c r="C40" s="4"/>
      <c r="D40" s="4"/>
      <c r="E40" s="4"/>
      <c r="F40" s="4"/>
      <c r="G40" s="4"/>
      <c r="H40" s="4"/>
      <c r="I40" s="4"/>
      <c r="J40" s="4"/>
    </row>
    <row r="41" spans="2:10" ht="15.75" thickBot="1" x14ac:dyDescent="0.3">
      <c r="B41" s="4"/>
      <c r="C41" s="4"/>
      <c r="D41" s="4"/>
      <c r="E41" s="4"/>
      <c r="F41" s="4"/>
      <c r="G41" s="4"/>
      <c r="H41" s="4"/>
      <c r="I41" s="4"/>
      <c r="J41" s="4"/>
    </row>
    <row r="42" spans="2:10" ht="15.75" thickBot="1" x14ac:dyDescent="0.3">
      <c r="B42" s="4"/>
      <c r="C42" s="9" t="s">
        <v>0</v>
      </c>
      <c r="D42" s="5" t="s">
        <v>1</v>
      </c>
      <c r="E42" s="13" t="s">
        <v>2</v>
      </c>
      <c r="F42" s="4"/>
      <c r="G42" s="4"/>
      <c r="H42" s="4"/>
      <c r="I42" s="4"/>
      <c r="J42" s="4"/>
    </row>
    <row r="43" spans="2:10" x14ac:dyDescent="0.25">
      <c r="B43" s="29" t="s">
        <v>14</v>
      </c>
      <c r="C43" s="23" t="s">
        <v>15</v>
      </c>
      <c r="D43" s="6" t="s">
        <v>93</v>
      </c>
      <c r="E43" s="10" t="s">
        <v>95</v>
      </c>
      <c r="F43" s="4"/>
      <c r="G43" s="4"/>
      <c r="H43" s="4"/>
      <c r="I43" s="4"/>
      <c r="J43" s="4"/>
    </row>
    <row r="44" spans="2:10" x14ac:dyDescent="0.25">
      <c r="B44" s="30"/>
      <c r="C44" s="24" t="s">
        <v>16</v>
      </c>
      <c r="D44" s="7" t="s">
        <v>94</v>
      </c>
      <c r="E44" s="11" t="s">
        <v>96</v>
      </c>
      <c r="F44" s="4"/>
      <c r="G44" s="4"/>
      <c r="H44" s="4"/>
      <c r="I44" s="4"/>
      <c r="J44" s="4"/>
    </row>
    <row r="45" spans="2:10" ht="15.75" thickBot="1" x14ac:dyDescent="0.3">
      <c r="B45" s="31"/>
      <c r="C45" s="25">
        <f>29+23+23+20+20+11+22+8+32</f>
        <v>188</v>
      </c>
      <c r="D45" s="8">
        <f>29+14+34+24+13+10+10+11+17</f>
        <v>162</v>
      </c>
      <c r="E45" s="12">
        <f>28+20+16+15+24+8+20+15+20</f>
        <v>166</v>
      </c>
      <c r="F45" s="4"/>
      <c r="G45" s="4"/>
      <c r="H45" s="4"/>
      <c r="I45" s="4"/>
      <c r="J45" s="4"/>
    </row>
  </sheetData>
  <mergeCells count="7">
    <mergeCell ref="B43:B45"/>
    <mergeCell ref="B3:B5"/>
    <mergeCell ref="G3:G5"/>
    <mergeCell ref="B10:B21"/>
    <mergeCell ref="G10:G18"/>
    <mergeCell ref="G27:G35"/>
    <mergeCell ref="B30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M H</dc:creator>
  <cp:lastModifiedBy>Allan Hillani</cp:lastModifiedBy>
  <dcterms:created xsi:type="dcterms:W3CDTF">2012-06-08T03:37:09Z</dcterms:created>
  <dcterms:modified xsi:type="dcterms:W3CDTF">2014-05-30T19:21:58Z</dcterms:modified>
</cp:coreProperties>
</file>